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close-out" state="visible" r:id="rId6"/>
    <sheet sheetId="4" name="Close-out checklist" state="visible" r:id="rId7"/>
  </sheets>
  <calcPr calcId="171027"/>
</workbook>
</file>

<file path=xl/sharedStrings.xml><?xml version="1.0" encoding="utf-8"?>
<sst xmlns="http://schemas.openxmlformats.org/spreadsheetml/2006/main" count="79" uniqueCount="74">
  <si>
    <t>Retail daily close-out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</si>
  <si>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</si>
  <si>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</si>
  <si>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</si>
  <si>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Open the “Start here” sheet and type your four numbers — tax rate, card fee, monthly fixed costs and days open. You do this once; every formula reads from there.</t>
  </si>
  <si>
    <t>2.  Log each day</t>
  </si>
  <si>
    <t>On the daily sheet, fill in today’s row: cash takings, card takings, refunds, and any variable costs. It takes under two minutes at close.</t>
  </si>
  <si>
    <t>3.  Read the number</t>
  </si>
  <si>
    <t>The sheet works out net revenue and EBIT for the day, plus a running total. That’s your answer: did today pay?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</si>
  <si>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</si>
  <si>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</si>
  <si>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</si>
  <si>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</si>
  <si>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</si>
  <si>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</si>
  <si>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</si>
  <si>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</si>
  <si>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/ Card takings</t>
  </si>
  <si>
    <t>What you rang up today, split by payment. The card column gets your card fee.</t>
  </si>
  <si>
    <t>Refunds</t>
  </si>
  <si>
    <t>Refunds given today — netted off today’s takings.</t>
  </si>
  <si>
    <t>COGS (est. — overwrite)</t>
  </si>
  <si>
    <t>Estimated from your average margin so you don’t have to count stock. Type the real figure over it any day you know it.</t>
  </si>
  <si>
    <t>Other variable</t>
  </si>
  <si>
    <t>Couriers, bags, repairs, markdowns you honoured today.</t>
  </si>
  <si>
    <t>Fixed slice</t>
  </si>
  <si>
    <t>Calculated: one day’s share of rent, insurance and monthly fixed costs.</t>
  </si>
  <si>
    <t>EBIT (today)</t>
  </si>
  <si>
    <t>Calculated: today’s operating profit.</t>
  </si>
  <si>
    <t>Set your average product margin once on “Start here” and the sheet estimates cost of goods for you — override it whenever you have the real number. There is also a printable close-out checklist sheet.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</si>
  <si>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</si>
  <si>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</si>
  <si>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retail close-out version: drawer counts, card totals and refunds in one pass — with cost of goods estimated from your average margin (override any day you know the real number).</t>
  </si>
  <si>
    <t>Type your numbers once. Every formula in the Daily sheet reads from here.</t>
  </si>
  <si>
    <t>Tax rate (VAT / sales tax), %</t>
  </si>
  <si>
    <t>The rate included in your ticket prices.</t>
  </si>
  <si>
    <t>Card fee, % of card revenue</t>
  </si>
  <si>
    <t>Card takings only.</t>
  </si>
  <si>
    <t>Monthly fixed costs, total</t>
  </si>
  <si>
    <t>Rent, insurance, fixed salaries, software.</t>
  </si>
  <si>
    <t>Days open per month</t>
  </si>
  <si>
    <t>Fixed costs are sliced across these days.</t>
  </si>
  <si>
    <t>Average product margin, %</t>
  </si>
  <si>
    <t>Used to ESTIMATE daily COGS as net sales × (1 − margin). Type over any day’s estimate with the real figure — your override wins.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</si>
  <si>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</si>
  <si>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</si>
  <si>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Made by nouz — the daily P&amp;L app. Try it with sample data (no account): https://nouz.co/demo</t>
  </si>
  <si>
    <t>Day</t>
  </si>
  <si>
    <t>Cash takings</t>
  </si>
  <si>
    <t>Card takings</t>
  </si>
  <si>
    <t>Gross (after refunds)</t>
  </si>
  <si>
    <t>Tax</t>
  </si>
  <si>
    <t>Card fees</t>
  </si>
  <si>
    <t>Net revenue</t>
  </si>
  <si>
    <t>Notes</t>
  </si>
  <si>
    <t>Month</t>
  </si>
  <si>
    <t>The 8-step retail close-out</t>
  </si>
  <si>
    <t>1.</t>
  </si>
  <si>
    <t>Run the end-of-day (Z) report on your terminal / POS.</t>
  </si>
  <si>
    <t>2.</t>
  </si>
  <si>
    <t>Count the drawer. Note over/short against the float — don’t “fix” it, log it.</t>
  </si>
  <si>
    <t>3.</t>
  </si>
  <si>
    <t>Enter cash takings, card takings and refunds in today’s row of the Daily close-out sheet.</t>
  </si>
  <si>
    <t>4.</t>
  </si>
  <si>
    <t>Log any variable costs that landed today (courier, bags, repairs, markdowns you honored).</t>
  </si>
  <si>
    <t>5.</t>
  </si>
  <si>
    <t>Overwrite the COGS estimate if you know today’s real figure (big-ticket days especially).</t>
  </si>
  <si>
    <t>6.</t>
  </si>
  <si>
    <t>Read today’s EBIT. If it surprises you, write one line in Notes about why.</t>
  </si>
  <si>
    <t>7.</t>
  </si>
  <si>
    <t>Prepare tomorrow’s float; bag the deposit.</t>
  </si>
  <si>
    <t>8.</t>
  </si>
  <si>
    <t>Lock up. You already know whether today paid — that’s the whole point.</t>
  </si>
  <si>
    <t>Print this sheet and pin it by the register — a close-out that’s identical every night is the difference between numbers you trust and numbers you argue with.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</si>
</sst>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i/>
      <color rgb="FF6B7280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color rgb="FF1D9E75"/>
      <sz val="10"/>
    </font>
    <font>
      <b/>
      <color rgb="FFFFFFFF"/>
      <sz val="11"/>
    </font>
    <font>
      <b/>
      <sz val="14"/>
    </font>
    <font>
      <i/>
      <color rgb="FF6B7280"/>
      <sz val="10"/>
    </font>
  </fonts>
  <fills count="6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  <fill>
      <patternFill patternType="solid">
        <fgColor rgb="FFFFFBEB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3" borderId="1" xfId="0" applyNumberFormat="1" applyFont="1" applyFill="1" applyBorder="1"/>
    <xf numFmtId="0" fontId="11" fillId="0" borderId="0" xfId="0" applyFont="1"/>
    <xf numFmtId="2" fontId="10" fillId="3" borderId="1" xfId="0" applyNumberFormat="1" applyFont="1" applyFill="1" applyBorder="1"/>
    <xf numFmtId="4" fontId="10" fillId="3" borderId="1" xfId="0" applyNumberFormat="1" applyFont="1" applyFill="1" applyBorder="1"/>
    <xf numFmtId="1" fontId="10" fillId="3" borderId="1" xfId="0" applyNumberFormat="1" applyFont="1" applyFill="1" applyBorder="1"/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0" fontId="15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4" fontId="0" fillId="5" borderId="2" xfId="0" applyNumberFormat="1" applyFill="1" applyBorder="1"/>
    <xf numFmtId="0" fontId="13" fillId="0" borderId="0" xfId="0" applyFont="1"/>
    <xf numFmtId="0" fontId="13" fillId="0" borderId="3" xfId="0" applyFont="1" applyBorder="1"/>
    <xf numFmtId="4" fontId="13" fillId="0" borderId="3" xfId="0" applyNumberFormat="1" applyFont="1" applyBorder="1"/>
    <xf numFmtId="0" fontId="16" fillId="0" borderId="0" xfId="0" applyFont="1"/>
    <xf numFmtId="0" fontId="10" fillId="0" borderId="0" xfId="0" applyFont="1"/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30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8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8" customHeight="1" spans="2:3" x14ac:dyDescent="0.25">
      <c r="B17" s="8" t="s">
        <v>21</v>
      </c>
      <c r="C17" s="9" t="s">
        <v>22</v>
      </c>
    </row>
    <row r="18" ht="24" customHeight="1" spans="2:3" x14ac:dyDescent="0.25">
      <c r="B18" s="8" t="s">
        <v>23</v>
      </c>
      <c r="C18" s="9" t="s">
        <v>24</v>
      </c>
    </row>
    <row r="19" ht="24" customHeight="1" spans="2:3" x14ac:dyDescent="0.25">
      <c r="B19" s="8" t="s">
        <v>25</v>
      </c>
      <c r="C19" s="9" t="s">
        <v>26</v>
      </c>
    </row>
    <row r="20" ht="24" customHeight="1" spans="2:3" x14ac:dyDescent="0.25">
      <c r="B20" s="8" t="s">
        <v>27</v>
      </c>
      <c r="C20" s="9" t="s">
        <v>28</v>
      </c>
    </row>
    <row r="22" ht="30" customHeight="1" spans="2:3" x14ac:dyDescent="0.25">
      <c r="B22" s="10" t="s">
        <v>29</v>
      </c>
      <c r="C22" s="10"/>
    </row>
    <row r="24" ht="30" customHeight="1" spans="2:3" x14ac:dyDescent="0.25">
      <c r="B24" s="11" t="s">
        <v>30</v>
      </c>
      <c r="C24" s="11"/>
    </row>
  </sheetData>
  <mergeCells count="3">
    <mergeCell ref="B2:C2"/>
    <mergeCell ref="B22:C22"/>
    <mergeCell ref="B24:C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31</v>
      </c>
    </row>
    <row r="2" ht="30" customHeight="1" spans="1:3" x14ac:dyDescent="0.25">
      <c r="A2" s="2" t="s">
        <v>32</v>
      </c>
      <c r="B2" s="2"/>
      <c r="C2" s="2"/>
    </row>
    <row r="4" spans="1:1" x14ac:dyDescent="0.25">
      <c r="A4" s="4" t="s">
        <v>33</v>
      </c>
    </row>
    <row r="5" spans="1:3" x14ac:dyDescent="0.25">
      <c r="A5" s="4" t="s">
        <v>34</v>
      </c>
      <c r="B5" s="12">
        <v>20</v>
      </c>
      <c r="C5" s="13" t="s">
        <v>35</v>
      </c>
    </row>
    <row r="6" spans="1:3" x14ac:dyDescent="0.25">
      <c r="A6" s="4" t="s">
        <v>36</v>
      </c>
      <c r="B6" s="14">
        <v>1.5</v>
      </c>
      <c r="C6" s="13" t="s">
        <v>37</v>
      </c>
    </row>
    <row r="7" spans="1:3" x14ac:dyDescent="0.25">
      <c r="A7" s="4" t="s">
        <v>38</v>
      </c>
      <c r="B7" s="15">
        <v>3500</v>
      </c>
      <c r="C7" s="13" t="s">
        <v>39</v>
      </c>
    </row>
    <row r="8" spans="1:3" x14ac:dyDescent="0.25">
      <c r="A8" s="4" t="s">
        <v>40</v>
      </c>
      <c r="B8" s="16">
        <v>26</v>
      </c>
      <c r="C8" s="13" t="s">
        <v>41</v>
      </c>
    </row>
    <row r="9" spans="1:3" x14ac:dyDescent="0.25">
      <c r="A9" s="4" t="s">
        <v>42</v>
      </c>
      <c r="B9" s="12">
        <v>52</v>
      </c>
      <c r="C9" s="13" t="s">
        <v>43</v>
      </c>
    </row>
    <row r="11" spans="1:3" x14ac:dyDescent="0.25">
      <c r="A11" s="17" t="s">
        <v>44</v>
      </c>
      <c r="B11" s="18">
        <f>ROUND(('Start here'!$B$7/'Start here'!$B$8)/(1-('Start here'!$B$5/(100+'Start here'!$B$5))-('Start here'!$B$6/100)),2)</f>
      </c>
      <c r="C11" s="13" t="s">
        <v>45</v>
      </c>
    </row>
    <row r="13" spans="1:1" x14ac:dyDescent="0.25">
      <c r="A13" s="19" t="s">
        <v>46</v>
      </c>
    </row>
  </sheetData>
  <mergeCells count="1"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3" width="14" customWidth="1"/>
    <col min="4" max="4" width="10" customWidth="1"/>
    <col min="5" max="5" width="16" customWidth="1"/>
    <col min="6" max="7" width="10" customWidth="1"/>
    <col min="8" max="8" width="14" customWidth="1"/>
    <col min="9" max="9" width="18" customWidth="1"/>
    <col min="10" max="10" width="13" customWidth="1"/>
    <col min="11" max="11" width="11" customWidth="1"/>
    <col min="12" max="12" width="14" customWidth="1"/>
    <col min="13" max="13" width="26" customWidth="1"/>
  </cols>
  <sheetData>
    <row r="1" ht="30" customHeight="1" spans="1:13" x14ac:dyDescent="0.25">
      <c r="A1" s="20" t="s">
        <v>47</v>
      </c>
      <c r="B1" s="20" t="s">
        <v>48</v>
      </c>
      <c r="C1" s="20" t="s">
        <v>49</v>
      </c>
      <c r="D1" s="20" t="s">
        <v>19</v>
      </c>
      <c r="E1" s="20" t="s">
        <v>50</v>
      </c>
      <c r="F1" s="20" t="s">
        <v>51</v>
      </c>
      <c r="G1" s="20" t="s">
        <v>52</v>
      </c>
      <c r="H1" s="20" t="s">
        <v>53</v>
      </c>
      <c r="I1" s="20" t="s">
        <v>21</v>
      </c>
      <c r="J1" s="20" t="s">
        <v>23</v>
      </c>
      <c r="K1" s="20" t="s">
        <v>25</v>
      </c>
      <c r="L1" s="20" t="s">
        <v>27</v>
      </c>
      <c r="M1" s="20" t="s">
        <v>54</v>
      </c>
    </row>
    <row r="2" spans="1:13" x14ac:dyDescent="0.25">
      <c r="A2" s="21">
        <v>1</v>
      </c>
      <c r="B2" s="22"/>
      <c r="C2" s="22"/>
      <c r="D2" s="22"/>
      <c r="E2" s="23">
        <f>B2+C2-D2</f>
      </c>
      <c r="F2" s="23">
        <f>ROUND(E2*'Start here'!$B$5/(100+'Start here'!$B$5),2)</f>
      </c>
      <c r="G2" s="23">
        <f>ROUND(C2*'Start here'!$B$6/100,2)</f>
      </c>
      <c r="H2" s="23">
        <f>E2-F2-G2</f>
      </c>
      <c r="I2" s="24">
        <f>ROUND(H2*(1-'Start here'!$B$9/100),2)</f>
      </c>
      <c r="J2" s="22"/>
      <c r="K2" s="23">
        <f>IF(E2&gt;0,ROUND('Start here'!$B$7/'Start here'!$B$8,2),0)</f>
      </c>
      <c r="L2" s="23">
        <f>H2-I2-J2-K2</f>
      </c>
      <c r="M2" s="23"/>
    </row>
    <row r="3" spans="1:13" x14ac:dyDescent="0.25">
      <c r="A3" s="21">
        <v>2</v>
      </c>
      <c r="B3" s="22"/>
      <c r="C3" s="22"/>
      <c r="D3" s="22"/>
      <c r="E3" s="23">
        <f>B3+C3-D3</f>
      </c>
      <c r="F3" s="23">
        <f>ROUND(E3*'Start here'!$B$5/(100+'Start here'!$B$5),2)</f>
      </c>
      <c r="G3" s="23">
        <f>ROUND(C3*'Start here'!$B$6/100,2)</f>
      </c>
      <c r="H3" s="23">
        <f>E3-F3-G3</f>
      </c>
      <c r="I3" s="24">
        <f>ROUND(H3*(1-'Start here'!$B$9/100),2)</f>
      </c>
      <c r="J3" s="22"/>
      <c r="K3" s="23">
        <f>IF(E3&gt;0,ROUND('Start here'!$B$7/'Start here'!$B$8,2),0)</f>
      </c>
      <c r="L3" s="23">
        <f>H3-I3-J3-K3</f>
      </c>
      <c r="M3" s="23"/>
    </row>
    <row r="4" spans="1:13" x14ac:dyDescent="0.25">
      <c r="A4" s="21">
        <v>3</v>
      </c>
      <c r="B4" s="22"/>
      <c r="C4" s="22"/>
      <c r="D4" s="22"/>
      <c r="E4" s="23">
        <f>B4+C4-D4</f>
      </c>
      <c r="F4" s="23">
        <f>ROUND(E4*'Start here'!$B$5/(100+'Start here'!$B$5),2)</f>
      </c>
      <c r="G4" s="23">
        <f>ROUND(C4*'Start here'!$B$6/100,2)</f>
      </c>
      <c r="H4" s="23">
        <f>E4-F4-G4</f>
      </c>
      <c r="I4" s="24">
        <f>ROUND(H4*(1-'Start here'!$B$9/100),2)</f>
      </c>
      <c r="J4" s="22"/>
      <c r="K4" s="23">
        <f>IF(E4&gt;0,ROUND('Start here'!$B$7/'Start here'!$B$8,2),0)</f>
      </c>
      <c r="L4" s="23">
        <f>H4-I4-J4-K4</f>
      </c>
      <c r="M4" s="23"/>
    </row>
    <row r="5" spans="1:13" x14ac:dyDescent="0.25">
      <c r="A5" s="21">
        <v>4</v>
      </c>
      <c r="B5" s="22"/>
      <c r="C5" s="22"/>
      <c r="D5" s="22"/>
      <c r="E5" s="23">
        <f>B5+C5-D5</f>
      </c>
      <c r="F5" s="23">
        <f>ROUND(E5*'Start here'!$B$5/(100+'Start here'!$B$5),2)</f>
      </c>
      <c r="G5" s="23">
        <f>ROUND(C5*'Start here'!$B$6/100,2)</f>
      </c>
      <c r="H5" s="23">
        <f>E5-F5-G5</f>
      </c>
      <c r="I5" s="24">
        <f>ROUND(H5*(1-'Start here'!$B$9/100),2)</f>
      </c>
      <c r="J5" s="22"/>
      <c r="K5" s="23">
        <f>IF(E5&gt;0,ROUND('Start here'!$B$7/'Start here'!$B$8,2),0)</f>
      </c>
      <c r="L5" s="23">
        <f>H5-I5-J5-K5</f>
      </c>
      <c r="M5" s="23"/>
    </row>
    <row r="6" spans="1:13" x14ac:dyDescent="0.25">
      <c r="A6" s="21">
        <v>5</v>
      </c>
      <c r="B6" s="22"/>
      <c r="C6" s="22"/>
      <c r="D6" s="22"/>
      <c r="E6" s="23">
        <f>B6+C6-D6</f>
      </c>
      <c r="F6" s="23">
        <f>ROUND(E6*'Start here'!$B$5/(100+'Start here'!$B$5),2)</f>
      </c>
      <c r="G6" s="23">
        <f>ROUND(C6*'Start here'!$B$6/100,2)</f>
      </c>
      <c r="H6" s="23">
        <f>E6-F6-G6</f>
      </c>
      <c r="I6" s="24">
        <f>ROUND(H6*(1-'Start here'!$B$9/100),2)</f>
      </c>
      <c r="J6" s="22"/>
      <c r="K6" s="23">
        <f>IF(E6&gt;0,ROUND('Start here'!$B$7/'Start here'!$B$8,2),0)</f>
      </c>
      <c r="L6" s="23">
        <f>H6-I6-J6-K6</f>
      </c>
      <c r="M6" s="23"/>
    </row>
    <row r="7" spans="1:13" x14ac:dyDescent="0.25">
      <c r="A7" s="21">
        <v>6</v>
      </c>
      <c r="B7" s="22"/>
      <c r="C7" s="22"/>
      <c r="D7" s="22"/>
      <c r="E7" s="23">
        <f>B7+C7-D7</f>
      </c>
      <c r="F7" s="23">
        <f>ROUND(E7*'Start here'!$B$5/(100+'Start here'!$B$5),2)</f>
      </c>
      <c r="G7" s="23">
        <f>ROUND(C7*'Start here'!$B$6/100,2)</f>
      </c>
      <c r="H7" s="23">
        <f>E7-F7-G7</f>
      </c>
      <c r="I7" s="24">
        <f>ROUND(H7*(1-'Start here'!$B$9/100),2)</f>
      </c>
      <c r="J7" s="22"/>
      <c r="K7" s="23">
        <f>IF(E7&gt;0,ROUND('Start here'!$B$7/'Start here'!$B$8,2),0)</f>
      </c>
      <c r="L7" s="23">
        <f>H7-I7-J7-K7</f>
      </c>
      <c r="M7" s="23"/>
    </row>
    <row r="8" spans="1:13" x14ac:dyDescent="0.25">
      <c r="A8" s="21">
        <v>7</v>
      </c>
      <c r="B8" s="22"/>
      <c r="C8" s="22"/>
      <c r="D8" s="22"/>
      <c r="E8" s="23">
        <f>B8+C8-D8</f>
      </c>
      <c r="F8" s="23">
        <f>ROUND(E8*'Start here'!$B$5/(100+'Start here'!$B$5),2)</f>
      </c>
      <c r="G8" s="23">
        <f>ROUND(C8*'Start here'!$B$6/100,2)</f>
      </c>
      <c r="H8" s="23">
        <f>E8-F8-G8</f>
      </c>
      <c r="I8" s="24">
        <f>ROUND(H8*(1-'Start here'!$B$9/100),2)</f>
      </c>
      <c r="J8" s="22"/>
      <c r="K8" s="23">
        <f>IF(E8&gt;0,ROUND('Start here'!$B$7/'Start here'!$B$8,2),0)</f>
      </c>
      <c r="L8" s="23">
        <f>H8-I8-J8-K8</f>
      </c>
      <c r="M8" s="23"/>
    </row>
    <row r="9" spans="1:13" x14ac:dyDescent="0.25">
      <c r="A9" s="21">
        <v>8</v>
      </c>
      <c r="B9" s="22"/>
      <c r="C9" s="22"/>
      <c r="D9" s="22"/>
      <c r="E9" s="23">
        <f>B9+C9-D9</f>
      </c>
      <c r="F9" s="23">
        <f>ROUND(E9*'Start here'!$B$5/(100+'Start here'!$B$5),2)</f>
      </c>
      <c r="G9" s="23">
        <f>ROUND(C9*'Start here'!$B$6/100,2)</f>
      </c>
      <c r="H9" s="23">
        <f>E9-F9-G9</f>
      </c>
      <c r="I9" s="24">
        <f>ROUND(H9*(1-'Start here'!$B$9/100),2)</f>
      </c>
      <c r="J9" s="22"/>
      <c r="K9" s="23">
        <f>IF(E9&gt;0,ROUND('Start here'!$B$7/'Start here'!$B$8,2),0)</f>
      </c>
      <c r="L9" s="23">
        <f>H9-I9-J9-K9</f>
      </c>
      <c r="M9" s="23"/>
    </row>
    <row r="10" spans="1:13" x14ac:dyDescent="0.25">
      <c r="A10" s="21">
        <v>9</v>
      </c>
      <c r="B10" s="22"/>
      <c r="C10" s="22"/>
      <c r="D10" s="22"/>
      <c r="E10" s="23">
        <f>B10+C10-D10</f>
      </c>
      <c r="F10" s="23">
        <f>ROUND(E10*'Start here'!$B$5/(100+'Start here'!$B$5),2)</f>
      </c>
      <c r="G10" s="23">
        <f>ROUND(C10*'Start here'!$B$6/100,2)</f>
      </c>
      <c r="H10" s="23">
        <f>E10-F10-G10</f>
      </c>
      <c r="I10" s="24">
        <f>ROUND(H10*(1-'Start here'!$B$9/100),2)</f>
      </c>
      <c r="J10" s="22"/>
      <c r="K10" s="23">
        <f>IF(E10&gt;0,ROUND('Start here'!$B$7/'Start here'!$B$8,2),0)</f>
      </c>
      <c r="L10" s="23">
        <f>H10-I10-J10-K10</f>
      </c>
      <c r="M10" s="23"/>
    </row>
    <row r="11" spans="1:13" x14ac:dyDescent="0.25">
      <c r="A11" s="21">
        <v>10</v>
      </c>
      <c r="B11" s="22"/>
      <c r="C11" s="22"/>
      <c r="D11" s="22"/>
      <c r="E11" s="23">
        <f>B11+C11-D11</f>
      </c>
      <c r="F11" s="23">
        <f>ROUND(E11*'Start here'!$B$5/(100+'Start here'!$B$5),2)</f>
      </c>
      <c r="G11" s="23">
        <f>ROUND(C11*'Start here'!$B$6/100,2)</f>
      </c>
      <c r="H11" s="23">
        <f>E11-F11-G11</f>
      </c>
      <c r="I11" s="24">
        <f>ROUND(H11*(1-'Start here'!$B$9/100),2)</f>
      </c>
      <c r="J11" s="22"/>
      <c r="K11" s="23">
        <f>IF(E11&gt;0,ROUND('Start here'!$B$7/'Start here'!$B$8,2),0)</f>
      </c>
      <c r="L11" s="23">
        <f>H11-I11-J11-K11</f>
      </c>
      <c r="M11" s="23"/>
    </row>
    <row r="12" spans="1:13" x14ac:dyDescent="0.25">
      <c r="A12" s="21">
        <v>11</v>
      </c>
      <c r="B12" s="22"/>
      <c r="C12" s="22"/>
      <c r="D12" s="22"/>
      <c r="E12" s="23">
        <f>B12+C12-D12</f>
      </c>
      <c r="F12" s="23">
        <f>ROUND(E12*'Start here'!$B$5/(100+'Start here'!$B$5),2)</f>
      </c>
      <c r="G12" s="23">
        <f>ROUND(C12*'Start here'!$B$6/100,2)</f>
      </c>
      <c r="H12" s="23">
        <f>E12-F12-G12</f>
      </c>
      <c r="I12" s="24">
        <f>ROUND(H12*(1-'Start here'!$B$9/100),2)</f>
      </c>
      <c r="J12" s="22"/>
      <c r="K12" s="23">
        <f>IF(E12&gt;0,ROUND('Start here'!$B$7/'Start here'!$B$8,2),0)</f>
      </c>
      <c r="L12" s="23">
        <f>H12-I12-J12-K12</f>
      </c>
      <c r="M12" s="23"/>
    </row>
    <row r="13" spans="1:13" x14ac:dyDescent="0.25">
      <c r="A13" s="21">
        <v>12</v>
      </c>
      <c r="B13" s="22"/>
      <c r="C13" s="22"/>
      <c r="D13" s="22"/>
      <c r="E13" s="23">
        <f>B13+C13-D13</f>
      </c>
      <c r="F13" s="23">
        <f>ROUND(E13*'Start here'!$B$5/(100+'Start here'!$B$5),2)</f>
      </c>
      <c r="G13" s="23">
        <f>ROUND(C13*'Start here'!$B$6/100,2)</f>
      </c>
      <c r="H13" s="23">
        <f>E13-F13-G13</f>
      </c>
      <c r="I13" s="24">
        <f>ROUND(H13*(1-'Start here'!$B$9/100),2)</f>
      </c>
      <c r="J13" s="22"/>
      <c r="K13" s="23">
        <f>IF(E13&gt;0,ROUND('Start here'!$B$7/'Start here'!$B$8,2),0)</f>
      </c>
      <c r="L13" s="23">
        <f>H13-I13-J13-K13</f>
      </c>
      <c r="M13" s="23"/>
    </row>
    <row r="14" spans="1:13" x14ac:dyDescent="0.25">
      <c r="A14" s="21">
        <v>13</v>
      </c>
      <c r="B14" s="22"/>
      <c r="C14" s="22"/>
      <c r="D14" s="22"/>
      <c r="E14" s="23">
        <f>B14+C14-D14</f>
      </c>
      <c r="F14" s="23">
        <f>ROUND(E14*'Start here'!$B$5/(100+'Start here'!$B$5),2)</f>
      </c>
      <c r="G14" s="23">
        <f>ROUND(C14*'Start here'!$B$6/100,2)</f>
      </c>
      <c r="H14" s="23">
        <f>E14-F14-G14</f>
      </c>
      <c r="I14" s="24">
        <f>ROUND(H14*(1-'Start here'!$B$9/100),2)</f>
      </c>
      <c r="J14" s="22"/>
      <c r="K14" s="23">
        <f>IF(E14&gt;0,ROUND('Start here'!$B$7/'Start here'!$B$8,2),0)</f>
      </c>
      <c r="L14" s="23">
        <f>H14-I14-J14-K14</f>
      </c>
      <c r="M14" s="23"/>
    </row>
    <row r="15" spans="1:13" x14ac:dyDescent="0.25">
      <c r="A15" s="21">
        <v>14</v>
      </c>
      <c r="B15" s="22"/>
      <c r="C15" s="22"/>
      <c r="D15" s="22"/>
      <c r="E15" s="23">
        <f>B15+C15-D15</f>
      </c>
      <c r="F15" s="23">
        <f>ROUND(E15*'Start here'!$B$5/(100+'Start here'!$B$5),2)</f>
      </c>
      <c r="G15" s="23">
        <f>ROUND(C15*'Start here'!$B$6/100,2)</f>
      </c>
      <c r="H15" s="23">
        <f>E15-F15-G15</f>
      </c>
      <c r="I15" s="24">
        <f>ROUND(H15*(1-'Start here'!$B$9/100),2)</f>
      </c>
      <c r="J15" s="22"/>
      <c r="K15" s="23">
        <f>IF(E15&gt;0,ROUND('Start here'!$B$7/'Start here'!$B$8,2),0)</f>
      </c>
      <c r="L15" s="23">
        <f>H15-I15-J15-K15</f>
      </c>
      <c r="M15" s="23"/>
    </row>
    <row r="16" spans="1:13" x14ac:dyDescent="0.25">
      <c r="A16" s="21">
        <v>15</v>
      </c>
      <c r="B16" s="22"/>
      <c r="C16" s="22"/>
      <c r="D16" s="22"/>
      <c r="E16" s="23">
        <f>B16+C16-D16</f>
      </c>
      <c r="F16" s="23">
        <f>ROUND(E16*'Start here'!$B$5/(100+'Start here'!$B$5),2)</f>
      </c>
      <c r="G16" s="23">
        <f>ROUND(C16*'Start here'!$B$6/100,2)</f>
      </c>
      <c r="H16" s="23">
        <f>E16-F16-G16</f>
      </c>
      <c r="I16" s="24">
        <f>ROUND(H16*(1-'Start here'!$B$9/100),2)</f>
      </c>
      <c r="J16" s="22"/>
      <c r="K16" s="23">
        <f>IF(E16&gt;0,ROUND('Start here'!$B$7/'Start here'!$B$8,2),0)</f>
      </c>
      <c r="L16" s="23">
        <f>H16-I16-J16-K16</f>
      </c>
      <c r="M16" s="23"/>
    </row>
    <row r="17" spans="1:13" x14ac:dyDescent="0.25">
      <c r="A17" s="21">
        <v>16</v>
      </c>
      <c r="B17" s="22"/>
      <c r="C17" s="22"/>
      <c r="D17" s="22"/>
      <c r="E17" s="23">
        <f>B17+C17-D17</f>
      </c>
      <c r="F17" s="23">
        <f>ROUND(E17*'Start here'!$B$5/(100+'Start here'!$B$5),2)</f>
      </c>
      <c r="G17" s="23">
        <f>ROUND(C17*'Start here'!$B$6/100,2)</f>
      </c>
      <c r="H17" s="23">
        <f>E17-F17-G17</f>
      </c>
      <c r="I17" s="24">
        <f>ROUND(H17*(1-'Start here'!$B$9/100),2)</f>
      </c>
      <c r="J17" s="22"/>
      <c r="K17" s="23">
        <f>IF(E17&gt;0,ROUND('Start here'!$B$7/'Start here'!$B$8,2),0)</f>
      </c>
      <c r="L17" s="23">
        <f>H17-I17-J17-K17</f>
      </c>
      <c r="M17" s="23"/>
    </row>
    <row r="18" spans="1:13" x14ac:dyDescent="0.25">
      <c r="A18" s="21">
        <v>17</v>
      </c>
      <c r="B18" s="22"/>
      <c r="C18" s="22"/>
      <c r="D18" s="22"/>
      <c r="E18" s="23">
        <f>B18+C18-D18</f>
      </c>
      <c r="F18" s="23">
        <f>ROUND(E18*'Start here'!$B$5/(100+'Start here'!$B$5),2)</f>
      </c>
      <c r="G18" s="23">
        <f>ROUND(C18*'Start here'!$B$6/100,2)</f>
      </c>
      <c r="H18" s="23">
        <f>E18-F18-G18</f>
      </c>
      <c r="I18" s="24">
        <f>ROUND(H18*(1-'Start here'!$B$9/100),2)</f>
      </c>
      <c r="J18" s="22"/>
      <c r="K18" s="23">
        <f>IF(E18&gt;0,ROUND('Start here'!$B$7/'Start here'!$B$8,2),0)</f>
      </c>
      <c r="L18" s="23">
        <f>H18-I18-J18-K18</f>
      </c>
      <c r="M18" s="23"/>
    </row>
    <row r="19" spans="1:13" x14ac:dyDescent="0.25">
      <c r="A19" s="21">
        <v>18</v>
      </c>
      <c r="B19" s="22"/>
      <c r="C19" s="22"/>
      <c r="D19" s="22"/>
      <c r="E19" s="23">
        <f>B19+C19-D19</f>
      </c>
      <c r="F19" s="23">
        <f>ROUND(E19*'Start here'!$B$5/(100+'Start here'!$B$5),2)</f>
      </c>
      <c r="G19" s="23">
        <f>ROUND(C19*'Start here'!$B$6/100,2)</f>
      </c>
      <c r="H19" s="23">
        <f>E19-F19-G19</f>
      </c>
      <c r="I19" s="24">
        <f>ROUND(H19*(1-'Start here'!$B$9/100),2)</f>
      </c>
      <c r="J19" s="22"/>
      <c r="K19" s="23">
        <f>IF(E19&gt;0,ROUND('Start here'!$B$7/'Start here'!$B$8,2),0)</f>
      </c>
      <c r="L19" s="23">
        <f>H19-I19-J19-K19</f>
      </c>
      <c r="M19" s="23"/>
    </row>
    <row r="20" spans="1:13" x14ac:dyDescent="0.25">
      <c r="A20" s="21">
        <v>19</v>
      </c>
      <c r="B20" s="22"/>
      <c r="C20" s="22"/>
      <c r="D20" s="22"/>
      <c r="E20" s="23">
        <f>B20+C20-D20</f>
      </c>
      <c r="F20" s="23">
        <f>ROUND(E20*'Start here'!$B$5/(100+'Start here'!$B$5),2)</f>
      </c>
      <c r="G20" s="23">
        <f>ROUND(C20*'Start here'!$B$6/100,2)</f>
      </c>
      <c r="H20" s="23">
        <f>E20-F20-G20</f>
      </c>
      <c r="I20" s="24">
        <f>ROUND(H20*(1-'Start here'!$B$9/100),2)</f>
      </c>
      <c r="J20" s="22"/>
      <c r="K20" s="23">
        <f>IF(E20&gt;0,ROUND('Start here'!$B$7/'Start here'!$B$8,2),0)</f>
      </c>
      <c r="L20" s="23">
        <f>H20-I20-J20-K20</f>
      </c>
      <c r="M20" s="23"/>
    </row>
    <row r="21" spans="1:13" x14ac:dyDescent="0.25">
      <c r="A21" s="21">
        <v>20</v>
      </c>
      <c r="B21" s="22"/>
      <c r="C21" s="22"/>
      <c r="D21" s="22"/>
      <c r="E21" s="23">
        <f>B21+C21-D21</f>
      </c>
      <c r="F21" s="23">
        <f>ROUND(E21*'Start here'!$B$5/(100+'Start here'!$B$5),2)</f>
      </c>
      <c r="G21" s="23">
        <f>ROUND(C21*'Start here'!$B$6/100,2)</f>
      </c>
      <c r="H21" s="23">
        <f>E21-F21-G21</f>
      </c>
      <c r="I21" s="24">
        <f>ROUND(H21*(1-'Start here'!$B$9/100),2)</f>
      </c>
      <c r="J21" s="22"/>
      <c r="K21" s="23">
        <f>IF(E21&gt;0,ROUND('Start here'!$B$7/'Start here'!$B$8,2),0)</f>
      </c>
      <c r="L21" s="23">
        <f>H21-I21-J21-K21</f>
      </c>
      <c r="M21" s="23"/>
    </row>
    <row r="22" spans="1:13" x14ac:dyDescent="0.25">
      <c r="A22" s="21">
        <v>21</v>
      </c>
      <c r="B22" s="22"/>
      <c r="C22" s="22"/>
      <c r="D22" s="22"/>
      <c r="E22" s="23">
        <f>B22+C22-D22</f>
      </c>
      <c r="F22" s="23">
        <f>ROUND(E22*'Start here'!$B$5/(100+'Start here'!$B$5),2)</f>
      </c>
      <c r="G22" s="23">
        <f>ROUND(C22*'Start here'!$B$6/100,2)</f>
      </c>
      <c r="H22" s="23">
        <f>E22-F22-G22</f>
      </c>
      <c r="I22" s="24">
        <f>ROUND(H22*(1-'Start here'!$B$9/100),2)</f>
      </c>
      <c r="J22" s="22"/>
      <c r="K22" s="23">
        <f>IF(E22&gt;0,ROUND('Start here'!$B$7/'Start here'!$B$8,2),0)</f>
      </c>
      <c r="L22" s="23">
        <f>H22-I22-J22-K22</f>
      </c>
      <c r="M22" s="23"/>
    </row>
    <row r="23" spans="1:13" x14ac:dyDescent="0.25">
      <c r="A23" s="21">
        <v>22</v>
      </c>
      <c r="B23" s="22"/>
      <c r="C23" s="22"/>
      <c r="D23" s="22"/>
      <c r="E23" s="23">
        <f>B23+C23-D23</f>
      </c>
      <c r="F23" s="23">
        <f>ROUND(E23*'Start here'!$B$5/(100+'Start here'!$B$5),2)</f>
      </c>
      <c r="G23" s="23">
        <f>ROUND(C23*'Start here'!$B$6/100,2)</f>
      </c>
      <c r="H23" s="23">
        <f>E23-F23-G23</f>
      </c>
      <c r="I23" s="24">
        <f>ROUND(H23*(1-'Start here'!$B$9/100),2)</f>
      </c>
      <c r="J23" s="22"/>
      <c r="K23" s="23">
        <f>IF(E23&gt;0,ROUND('Start here'!$B$7/'Start here'!$B$8,2),0)</f>
      </c>
      <c r="L23" s="23">
        <f>H23-I23-J23-K23</f>
      </c>
      <c r="M23" s="23"/>
    </row>
    <row r="24" spans="1:13" x14ac:dyDescent="0.25">
      <c r="A24" s="21">
        <v>23</v>
      </c>
      <c r="B24" s="22"/>
      <c r="C24" s="22"/>
      <c r="D24" s="22"/>
      <c r="E24" s="23">
        <f>B24+C24-D24</f>
      </c>
      <c r="F24" s="23">
        <f>ROUND(E24*'Start here'!$B$5/(100+'Start here'!$B$5),2)</f>
      </c>
      <c r="G24" s="23">
        <f>ROUND(C24*'Start here'!$B$6/100,2)</f>
      </c>
      <c r="H24" s="23">
        <f>E24-F24-G24</f>
      </c>
      <c r="I24" s="24">
        <f>ROUND(H24*(1-'Start here'!$B$9/100),2)</f>
      </c>
      <c r="J24" s="22"/>
      <c r="K24" s="23">
        <f>IF(E24&gt;0,ROUND('Start here'!$B$7/'Start here'!$B$8,2),0)</f>
      </c>
      <c r="L24" s="23">
        <f>H24-I24-J24-K24</f>
      </c>
      <c r="M24" s="23"/>
    </row>
    <row r="25" spans="1:13" x14ac:dyDescent="0.25">
      <c r="A25" s="21">
        <v>24</v>
      </c>
      <c r="B25" s="22"/>
      <c r="C25" s="22"/>
      <c r="D25" s="22"/>
      <c r="E25" s="23">
        <f>B25+C25-D25</f>
      </c>
      <c r="F25" s="23">
        <f>ROUND(E25*'Start here'!$B$5/(100+'Start here'!$B$5),2)</f>
      </c>
      <c r="G25" s="23">
        <f>ROUND(C25*'Start here'!$B$6/100,2)</f>
      </c>
      <c r="H25" s="23">
        <f>E25-F25-G25</f>
      </c>
      <c r="I25" s="24">
        <f>ROUND(H25*(1-'Start here'!$B$9/100),2)</f>
      </c>
      <c r="J25" s="22"/>
      <c r="K25" s="23">
        <f>IF(E25&gt;0,ROUND('Start here'!$B$7/'Start here'!$B$8,2),0)</f>
      </c>
      <c r="L25" s="23">
        <f>H25-I25-J25-K25</f>
      </c>
      <c r="M25" s="23"/>
    </row>
    <row r="26" spans="1:13" x14ac:dyDescent="0.25">
      <c r="A26" s="21">
        <v>25</v>
      </c>
      <c r="B26" s="22"/>
      <c r="C26" s="22"/>
      <c r="D26" s="22"/>
      <c r="E26" s="23">
        <f>B26+C26-D26</f>
      </c>
      <c r="F26" s="23">
        <f>ROUND(E26*'Start here'!$B$5/(100+'Start here'!$B$5),2)</f>
      </c>
      <c r="G26" s="23">
        <f>ROUND(C26*'Start here'!$B$6/100,2)</f>
      </c>
      <c r="H26" s="23">
        <f>E26-F26-G26</f>
      </c>
      <c r="I26" s="24">
        <f>ROUND(H26*(1-'Start here'!$B$9/100),2)</f>
      </c>
      <c r="J26" s="22"/>
      <c r="K26" s="23">
        <f>IF(E26&gt;0,ROUND('Start here'!$B$7/'Start here'!$B$8,2),0)</f>
      </c>
      <c r="L26" s="23">
        <f>H26-I26-J26-K26</f>
      </c>
      <c r="M26" s="23"/>
    </row>
    <row r="27" spans="1:13" x14ac:dyDescent="0.25">
      <c r="A27" s="21">
        <v>26</v>
      </c>
      <c r="B27" s="22"/>
      <c r="C27" s="22"/>
      <c r="D27" s="22"/>
      <c r="E27" s="23">
        <f>B27+C27-D27</f>
      </c>
      <c r="F27" s="23">
        <f>ROUND(E27*'Start here'!$B$5/(100+'Start here'!$B$5),2)</f>
      </c>
      <c r="G27" s="23">
        <f>ROUND(C27*'Start here'!$B$6/100,2)</f>
      </c>
      <c r="H27" s="23">
        <f>E27-F27-G27</f>
      </c>
      <c r="I27" s="24">
        <f>ROUND(H27*(1-'Start here'!$B$9/100),2)</f>
      </c>
      <c r="J27" s="22"/>
      <c r="K27" s="23">
        <f>IF(E27&gt;0,ROUND('Start here'!$B$7/'Start here'!$B$8,2),0)</f>
      </c>
      <c r="L27" s="23">
        <f>H27-I27-J27-K27</f>
      </c>
      <c r="M27" s="23"/>
    </row>
    <row r="28" spans="1:13" x14ac:dyDescent="0.25">
      <c r="A28" s="21">
        <v>27</v>
      </c>
      <c r="B28" s="22"/>
      <c r="C28" s="22"/>
      <c r="D28" s="22"/>
      <c r="E28" s="23">
        <f>B28+C28-D28</f>
      </c>
      <c r="F28" s="23">
        <f>ROUND(E28*'Start here'!$B$5/(100+'Start here'!$B$5),2)</f>
      </c>
      <c r="G28" s="23">
        <f>ROUND(C28*'Start here'!$B$6/100,2)</f>
      </c>
      <c r="H28" s="23">
        <f>E28-F28-G28</f>
      </c>
      <c r="I28" s="24">
        <f>ROUND(H28*(1-'Start here'!$B$9/100),2)</f>
      </c>
      <c r="J28" s="22"/>
      <c r="K28" s="23">
        <f>IF(E28&gt;0,ROUND('Start here'!$B$7/'Start here'!$B$8,2),0)</f>
      </c>
      <c r="L28" s="23">
        <f>H28-I28-J28-K28</f>
      </c>
      <c r="M28" s="23"/>
    </row>
    <row r="29" spans="1:13" x14ac:dyDescent="0.25">
      <c r="A29" s="21">
        <v>28</v>
      </c>
      <c r="B29" s="22"/>
      <c r="C29" s="22"/>
      <c r="D29" s="22"/>
      <c r="E29" s="23">
        <f>B29+C29-D29</f>
      </c>
      <c r="F29" s="23">
        <f>ROUND(E29*'Start here'!$B$5/(100+'Start here'!$B$5),2)</f>
      </c>
      <c r="G29" s="23">
        <f>ROUND(C29*'Start here'!$B$6/100,2)</f>
      </c>
      <c r="H29" s="23">
        <f>E29-F29-G29</f>
      </c>
      <c r="I29" s="24">
        <f>ROUND(H29*(1-'Start here'!$B$9/100),2)</f>
      </c>
      <c r="J29" s="22"/>
      <c r="K29" s="23">
        <f>IF(E29&gt;0,ROUND('Start here'!$B$7/'Start here'!$B$8,2),0)</f>
      </c>
      <c r="L29" s="23">
        <f>H29-I29-J29-K29</f>
      </c>
      <c r="M29" s="23"/>
    </row>
    <row r="30" spans="1:13" x14ac:dyDescent="0.25">
      <c r="A30" s="21">
        <v>29</v>
      </c>
      <c r="B30" s="22"/>
      <c r="C30" s="22"/>
      <c r="D30" s="22"/>
      <c r="E30" s="23">
        <f>B30+C30-D30</f>
      </c>
      <c r="F30" s="23">
        <f>ROUND(E30*'Start here'!$B$5/(100+'Start here'!$B$5),2)</f>
      </c>
      <c r="G30" s="23">
        <f>ROUND(C30*'Start here'!$B$6/100,2)</f>
      </c>
      <c r="H30" s="23">
        <f>E30-F30-G30</f>
      </c>
      <c r="I30" s="24">
        <f>ROUND(H30*(1-'Start here'!$B$9/100),2)</f>
      </c>
      <c r="J30" s="22"/>
      <c r="K30" s="23">
        <f>IF(E30&gt;0,ROUND('Start here'!$B$7/'Start here'!$B$8,2),0)</f>
      </c>
      <c r="L30" s="23">
        <f>H30-I30-J30-K30</f>
      </c>
      <c r="M30" s="23"/>
    </row>
    <row r="31" spans="1:13" x14ac:dyDescent="0.25">
      <c r="A31" s="21">
        <v>30</v>
      </c>
      <c r="B31" s="22"/>
      <c r="C31" s="22"/>
      <c r="D31" s="22"/>
      <c r="E31" s="23">
        <f>B31+C31-D31</f>
      </c>
      <c r="F31" s="23">
        <f>ROUND(E31*'Start here'!$B$5/(100+'Start here'!$B$5),2)</f>
      </c>
      <c r="G31" s="23">
        <f>ROUND(C31*'Start here'!$B$6/100,2)</f>
      </c>
      <c r="H31" s="23">
        <f>E31-F31-G31</f>
      </c>
      <c r="I31" s="24">
        <f>ROUND(H31*(1-'Start here'!$B$9/100),2)</f>
      </c>
      <c r="J31" s="22"/>
      <c r="K31" s="23">
        <f>IF(E31&gt;0,ROUND('Start here'!$B$7/'Start here'!$B$8,2),0)</f>
      </c>
      <c r="L31" s="23">
        <f>H31-I31-J31-K31</f>
      </c>
      <c r="M31" s="23"/>
    </row>
    <row r="32" spans="1:13" x14ac:dyDescent="0.25">
      <c r="A32" s="21">
        <v>31</v>
      </c>
      <c r="B32" s="22"/>
      <c r="C32" s="22"/>
      <c r="D32" s="22"/>
      <c r="E32" s="23">
        <f>B32+C32-D32</f>
      </c>
      <c r="F32" s="23">
        <f>ROUND(E32*'Start here'!$B$5/(100+'Start here'!$B$5),2)</f>
      </c>
      <c r="G32" s="23">
        <f>ROUND(C32*'Start here'!$B$6/100,2)</f>
      </c>
      <c r="H32" s="23">
        <f>E32-F32-G32</f>
      </c>
      <c r="I32" s="24">
        <f>ROUND(H32*(1-'Start here'!$B$9/100),2)</f>
      </c>
      <c r="J32" s="22"/>
      <c r="K32" s="23">
        <f>IF(E32&gt;0,ROUND('Start here'!$B$7/'Start here'!$B$8,2),0)</f>
      </c>
      <c r="L32" s="23">
        <f>H32-I32-J32-K32</f>
      </c>
      <c r="M32" s="23"/>
    </row>
    <row r="33" spans="1:13" s="25" customFormat="1" x14ac:dyDescent="0.25">
      <c r="A33" s="26" t="s">
        <v>55</v>
      </c>
      <c r="B33" s="27">
        <f>SUM(B2:B32)</f>
      </c>
      <c r="C33" s="27">
        <f>SUM(C2:C32)</f>
      </c>
      <c r="D33" s="27">
        <f>SUM(D2:D32)</f>
      </c>
      <c r="E33" s="27">
        <f>SUM(E2:E32)</f>
      </c>
      <c r="F33" s="27">
        <f>SUM(F2:F32)</f>
      </c>
      <c r="G33" s="27">
        <f>SUM(G2:G32)</f>
      </c>
      <c r="H33" s="27">
        <f>SUM(H2:H32)</f>
      </c>
      <c r="I33" s="27">
        <f>SUM(I2:I32)</f>
      </c>
      <c r="J33" s="27">
        <f>SUM(J2:J32)</f>
      </c>
      <c r="K33" s="27">
        <f>SUM(K2:K32)</f>
      </c>
      <c r="L33" s="27">
        <f>SUM(L2:L32)</f>
      </c>
      <c r="M33" s="27">
        <f>SUM(M2:M32)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FormatPr defaultRowHeight="15" outlineLevelRow="0" outlineLevelCol="0" x14ac:dyDescent="55"/>
  <cols>
    <col min="1" max="1" width="6" customWidth="1"/>
    <col min="2" max="2" width="72" customWidth="1"/>
  </cols>
  <sheetData>
    <row r="1" spans="1:1" x14ac:dyDescent="0.25">
      <c r="A1" s="28" t="s">
        <v>56</v>
      </c>
    </row>
    <row r="3" ht="22" customHeight="1" spans="1:2" x14ac:dyDescent="0.25">
      <c r="A3" s="29" t="s">
        <v>57</v>
      </c>
      <c r="B3" t="s">
        <v>58</v>
      </c>
    </row>
    <row r="4" ht="22" customHeight="1" spans="1:2" x14ac:dyDescent="0.25">
      <c r="A4" s="29" t="s">
        <v>59</v>
      </c>
      <c r="B4" t="s">
        <v>60</v>
      </c>
    </row>
    <row r="5" ht="22" customHeight="1" spans="1:2" x14ac:dyDescent="0.25">
      <c r="A5" s="29" t="s">
        <v>61</v>
      </c>
      <c r="B5" t="s">
        <v>62</v>
      </c>
    </row>
    <row r="6" ht="22" customHeight="1" spans="1:2" x14ac:dyDescent="0.25">
      <c r="A6" s="29" t="s">
        <v>63</v>
      </c>
      <c r="B6" t="s">
        <v>64</v>
      </c>
    </row>
    <row r="7" ht="22" customHeight="1" spans="1:2" x14ac:dyDescent="0.25">
      <c r="A7" s="29" t="s">
        <v>65</v>
      </c>
      <c r="B7" t="s">
        <v>66</v>
      </c>
    </row>
    <row r="8" ht="22" customHeight="1" spans="1:2" x14ac:dyDescent="0.25">
      <c r="A8" s="29" t="s">
        <v>67</v>
      </c>
      <c r="B8" t="s">
        <v>68</v>
      </c>
    </row>
    <row r="9" ht="22" customHeight="1" spans="1:2" x14ac:dyDescent="0.25">
      <c r="A9" s="29" t="s">
        <v>69</v>
      </c>
      <c r="B9" t="s">
        <v>70</v>
      </c>
    </row>
    <row r="10" ht="22" customHeight="1" spans="1:2" x14ac:dyDescent="0.25">
      <c r="A10" s="29" t="s">
        <v>71</v>
      </c>
      <c r="B10" t="s">
        <v>72</v>
      </c>
    </row>
    <row r="13" spans="2:2" x14ac:dyDescent="0.25">
      <c r="B13" s="30" t="s">
        <v>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Start here</vt:lpstr>
      <vt:lpstr>Daily close-out</vt:lpstr>
      <vt:lpstr>Close-out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